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RAS\2026\PREGÃO\10 TRANSPORTE DE PASSAGEIROS\"/>
    </mc:Choice>
  </mc:AlternateContent>
  <bookViews>
    <workbookView xWindow="0" yWindow="0" windowWidth="20490" windowHeight="7755" tabRatio="500"/>
  </bookViews>
  <sheets>
    <sheet name="brilhante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  <c r="D17" i="1" l="1"/>
  <c r="D18" i="1"/>
  <c r="D30" i="1" l="1"/>
  <c r="B23" i="1"/>
  <c r="B18" i="1"/>
  <c r="B20" i="1" s="1"/>
  <c r="D15" i="1"/>
  <c r="D16" i="1" s="1"/>
  <c r="D14" i="1"/>
  <c r="B14" i="1"/>
  <c r="D8" i="1"/>
  <c r="D9" i="1" s="1"/>
  <c r="D11" i="1" s="1"/>
  <c r="B8" i="1"/>
  <c r="B31" i="1" l="1"/>
  <c r="D19" i="1"/>
  <c r="D22" i="1" s="1"/>
  <c r="D31" i="1" s="1"/>
  <c r="D32" i="1" l="1"/>
  <c r="D34" i="1" s="1"/>
</calcChain>
</file>

<file path=xl/sharedStrings.xml><?xml version="1.0" encoding="utf-8"?>
<sst xmlns="http://schemas.openxmlformats.org/spreadsheetml/2006/main" count="52" uniqueCount="52">
  <si>
    <t>Custos Variaveis</t>
  </si>
  <si>
    <t>Custos Fixos</t>
  </si>
  <si>
    <t>OLEO DIESEL</t>
  </si>
  <si>
    <t>CUSTOS DE CAPITAL E DEPRECIAÇÃO</t>
  </si>
  <si>
    <t>Preço Do Litro Óleo Diesel</t>
  </si>
  <si>
    <t>Valor Médio de venda Onibus</t>
  </si>
  <si>
    <t>Média Consumida KM/Litro</t>
  </si>
  <si>
    <t>Valor da Depreciação anual %</t>
  </si>
  <si>
    <t>Custo Óleo Diesel por KM</t>
  </si>
  <si>
    <t>Valor a Depreciar no mês</t>
  </si>
  <si>
    <t>OLEO LUBRIFICANTE</t>
  </si>
  <si>
    <t>Preço do Litro Lubrificante</t>
  </si>
  <si>
    <t>Custo da Depreciação por KM</t>
  </si>
  <si>
    <t>MOTORISTA</t>
  </si>
  <si>
    <t xml:space="preserve">Km Rodados com 1 Troca </t>
  </si>
  <si>
    <t xml:space="preserve">Motorista </t>
  </si>
  <si>
    <t>Custo do Lubrificante por KM</t>
  </si>
  <si>
    <t>13º</t>
  </si>
  <si>
    <t>PNEUS DE RODAGEM</t>
  </si>
  <si>
    <t>Férias</t>
  </si>
  <si>
    <t>Preço do Pneu utilizado</t>
  </si>
  <si>
    <t>1/3 de Férias</t>
  </si>
  <si>
    <t>Qtd. Pneus Rodando</t>
  </si>
  <si>
    <t>FGTS</t>
  </si>
  <si>
    <t>Total na Troca - 6 Pneus</t>
  </si>
  <si>
    <t>INSS</t>
  </si>
  <si>
    <t>Vida util do Pneus por KM</t>
  </si>
  <si>
    <t>Custo Funcionário Mês</t>
  </si>
  <si>
    <t>Custo dos Pneus de rodagem Por KM</t>
  </si>
  <si>
    <t>MANUTENÇÃO DO VEÍCULO</t>
  </si>
  <si>
    <t>Custo de Manutenção por mês</t>
  </si>
  <si>
    <t>Custo do Motorista por KM</t>
  </si>
  <si>
    <t>Custo da Manutenção por KM</t>
  </si>
  <si>
    <t>IPVA E CONTADOR</t>
  </si>
  <si>
    <t>IPVA - 1,5% sobre valor do veiculo</t>
  </si>
  <si>
    <t xml:space="preserve">Seguro Resp. Civil e Casco </t>
  </si>
  <si>
    <t>Laudos Detran/Inmetro</t>
  </si>
  <si>
    <t>DPVAT</t>
  </si>
  <si>
    <t>Honorarios com Contador</t>
  </si>
  <si>
    <t>Totais dos custos</t>
  </si>
  <si>
    <t>Custo por Km</t>
  </si>
  <si>
    <t>Total dos Custos variaveis</t>
  </si>
  <si>
    <t>Total dos Custos Fixos</t>
  </si>
  <si>
    <t>Total dos Custos Variaveis + Custos Fixos</t>
  </si>
  <si>
    <t>Margem de Lucro em Percentual</t>
  </si>
  <si>
    <t>Total a Pagar por Kilometro Rodado</t>
  </si>
  <si>
    <t>Total na Troca – 12 Litros</t>
  </si>
  <si>
    <t>Valor da Depreciação anual R$</t>
  </si>
  <si>
    <t>Km média Percorrida no Mês – 20d/87,0km</t>
  </si>
  <si>
    <t>Calculo de Custos do KM Rodado - Transporte Passageiros</t>
  </si>
  <si>
    <t>ÔNIBUS com no mínimo 40 Lugares</t>
  </si>
  <si>
    <t>ESTRADA PAVIMENTADA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</si>
</sst>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* #,##0.00\ ;\-* #,##0.00\ ;* \-#\ ;@\ "/>
    <numFmt numFmtId="165" formatCode="* #,##0.0000\ ;\-* #,##0.0000\ ;* \-#\ ;@\ "/>
    <numFmt numFmtId="166" formatCode="* #,##0\ ;\-* #,##0\ ;* \-#\ ;@\ "/>
  </numFmts>
  <fonts count="23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00B050"/>
      <name val="Calibri"/>
      <family val="2"/>
      <charset val="1"/>
    </font>
    <font>
      <b/>
      <i/>
      <u/>
      <sz val="10"/>
      <color rgb="FFFF000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b/>
      <i/>
      <u/>
      <sz val="10"/>
      <color rgb="FF00B050"/>
      <name val="Calibri"/>
      <family val="2"/>
      <charset val="1"/>
    </font>
    <font>
      <sz val="1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i/>
      <u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8">
    <xf numFmtId="0" fontId="0" fillId="0" borderId="0"/>
    <xf numFmtId="164" fontId="22" fillId="0" borderId="0" applyBorder="0" applyProtection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22" fillId="0" borderId="0" applyBorder="0" applyProtection="0"/>
    <xf numFmtId="0" fontId="22" fillId="0" borderId="0" applyBorder="0" applyProtection="0"/>
    <xf numFmtId="0" fontId="3" fillId="0" borderId="0" applyBorder="0" applyProtection="0"/>
  </cellStyleXfs>
  <cellXfs count="36">
    <xf numFmtId="0" fontId="0" fillId="0" borderId="0" xfId="0"/>
    <xf numFmtId="0" fontId="12" fillId="0" borderId="0" xfId="0" applyFont="1"/>
    <xf numFmtId="0" fontId="16" fillId="0" borderId="5" xfId="0" applyFont="1" applyBorder="1"/>
    <xf numFmtId="0" fontId="12" fillId="0" borderId="6" xfId="0" applyFont="1" applyBorder="1"/>
    <xf numFmtId="0" fontId="16" fillId="0" borderId="0" xfId="0" applyFont="1" applyBorder="1"/>
    <xf numFmtId="0" fontId="17" fillId="0" borderId="5" xfId="0" applyFont="1" applyBorder="1"/>
    <xf numFmtId="0" fontId="17" fillId="0" borderId="0" xfId="0" applyFont="1" applyBorder="1"/>
    <xf numFmtId="0" fontId="12" fillId="0" borderId="5" xfId="0" applyFont="1" applyBorder="1"/>
    <xf numFmtId="164" fontId="12" fillId="0" borderId="6" xfId="1" applyFont="1" applyBorder="1" applyAlignment="1" applyProtection="1"/>
    <xf numFmtId="0" fontId="12" fillId="0" borderId="0" xfId="0" applyFont="1" applyBorder="1"/>
    <xf numFmtId="0" fontId="2" fillId="0" borderId="5" xfId="0" applyFont="1" applyBorder="1"/>
    <xf numFmtId="165" fontId="18" fillId="0" borderId="6" xfId="1" applyNumberFormat="1" applyFont="1" applyBorder="1" applyAlignment="1" applyProtection="1"/>
    <xf numFmtId="164" fontId="2" fillId="0" borderId="6" xfId="1" applyFont="1" applyBorder="1" applyAlignment="1" applyProtection="1"/>
    <xf numFmtId="164" fontId="19" fillId="0" borderId="7" xfId="1" applyFont="1" applyBorder="1" applyAlignment="1" applyProtection="1"/>
    <xf numFmtId="0" fontId="2" fillId="0" borderId="0" xfId="0" applyFont="1" applyBorder="1"/>
    <xf numFmtId="0" fontId="12" fillId="0" borderId="0" xfId="0" applyFont="1" applyAlignment="1">
      <alignment horizontal="center"/>
    </xf>
    <xf numFmtId="0" fontId="20" fillId="0" borderId="0" xfId="0" applyFont="1" applyBorder="1"/>
    <xf numFmtId="164" fontId="18" fillId="0" borderId="6" xfId="1" applyFont="1" applyBorder="1" applyAlignment="1" applyProtection="1"/>
    <xf numFmtId="164" fontId="12" fillId="0" borderId="7" xfId="1" applyFont="1" applyBorder="1" applyAlignment="1" applyProtection="1"/>
    <xf numFmtId="164" fontId="12" fillId="0" borderId="8" xfId="1" applyFont="1" applyBorder="1" applyAlignment="1" applyProtection="1"/>
    <xf numFmtId="0" fontId="20" fillId="0" borderId="5" xfId="0" applyFont="1" applyBorder="1"/>
    <xf numFmtId="165" fontId="18" fillId="0" borderId="6" xfId="0" applyNumberFormat="1" applyFont="1" applyBorder="1"/>
    <xf numFmtId="0" fontId="2" fillId="0" borderId="4" xfId="0" applyFont="1" applyBorder="1"/>
    <xf numFmtId="165" fontId="20" fillId="0" borderId="4" xfId="0" applyNumberFormat="1" applyFont="1" applyBorder="1"/>
    <xf numFmtId="0" fontId="2" fillId="9" borderId="9" xfId="0" applyFont="1" applyFill="1" applyBorder="1" applyAlignment="1"/>
    <xf numFmtId="0" fontId="2" fillId="9" borderId="10" xfId="0" applyFont="1" applyFill="1" applyBorder="1" applyAlignment="1"/>
    <xf numFmtId="0" fontId="2" fillId="9" borderId="11" xfId="0" applyFont="1" applyFill="1" applyBorder="1" applyAlignment="1"/>
    <xf numFmtId="165" fontId="18" fillId="9" borderId="4" xfId="0" applyNumberFormat="1" applyFont="1" applyFill="1" applyBorder="1"/>
    <xf numFmtId="166" fontId="21" fillId="9" borderId="4" xfId="1" applyNumberFormat="1" applyFont="1" applyFill="1" applyBorder="1" applyAlignment="1" applyProtection="1"/>
    <xf numFmtId="164" fontId="16" fillId="9" borderId="4" xfId="0" applyNumberFormat="1" applyFont="1" applyFill="1" applyBorder="1"/>
    <xf numFmtId="164" fontId="12" fillId="10" borderId="7" xfId="1" applyFont="1" applyFill="1" applyBorder="1" applyAlignment="1" applyProtection="1"/>
    <xf numFmtId="164" fontId="12" fillId="10" borderId="6" xfId="1" applyFont="1" applyFill="1" applyBorder="1" applyAlignment="1" applyProtection="1"/>
    <xf numFmtId="43" fontId="12" fillId="0" borderId="0" xfId="0" applyNumberFormat="1" applyFont="1"/>
    <xf numFmtId="0" fontId="15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18">
    <cellStyle name="Accent 1 14" xfId="2"/>
    <cellStyle name="Accent 13" xfId="3"/>
    <cellStyle name="Accent 2 15" xfId="4"/>
    <cellStyle name="Accent 3 16" xfId="5"/>
    <cellStyle name="Bad 10" xfId="6"/>
    <cellStyle name="Error 12" xfId="7"/>
    <cellStyle name="Footnote 5" xfId="8"/>
    <cellStyle name="Good 8" xfId="9"/>
    <cellStyle name="Heading 1 1" xfId="10"/>
    <cellStyle name="Heading 2 2" xfId="11"/>
    <cellStyle name="Hyperlink 6" xfId="12"/>
    <cellStyle name="Neutral 9" xfId="13"/>
    <cellStyle name="Normal" xfId="0" builtinId="0"/>
    <cellStyle name="Note 4" xfId="14"/>
    <cellStyle name="Status 7" xfId="15"/>
    <cellStyle name="Text 3" xfId="16"/>
    <cellStyle name="Vírgula" xfId="1" builtinId="3"/>
    <cellStyle name="Warning 11" xfId="1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9"/>
  <sheetViews>
    <sheetView tabSelected="1" workbookViewId="0">
      <selection activeCell="K8" sqref="K8"/>
    </sheetView>
  </sheetViews>
  <sheetFormatPr defaultRowHeight="15" x14ac:dyDescent="0.25"/>
  <cols>
    <col min="1" max="1" width="33.140625" style="1" customWidth="1"/>
    <col min="2" max="2" width="10.42578125" style="1" customWidth="1"/>
    <col min="3" max="3" width="34.28515625" style="1" customWidth="1"/>
    <col min="4" max="4" width="11" style="1" customWidth="1"/>
    <col min="5" max="1025" width="9.140625" style="1" customWidth="1"/>
  </cols>
  <sheetData>
    <row r="1" spans="1:7" ht="23.25" x14ac:dyDescent="0.35">
      <c r="A1" s="34" t="s">
        <v>49</v>
      </c>
      <c r="B1" s="34"/>
      <c r="C1" s="34"/>
      <c r="D1" s="34"/>
    </row>
    <row r="2" spans="1:7" ht="19.5" thickBot="1" x14ac:dyDescent="0.35">
      <c r="A2" s="35" t="s">
        <v>50</v>
      </c>
      <c r="B2" s="35"/>
      <c r="C2" s="35"/>
      <c r="D2" s="35"/>
    </row>
    <row r="3" spans="1:7" ht="16.5" thickTop="1" thickBot="1" x14ac:dyDescent="0.3">
      <c r="A3" s="33" t="s">
        <v>51</v>
      </c>
      <c r="B3" s="33"/>
      <c r="C3" s="33"/>
      <c r="D3" s="33"/>
    </row>
    <row r="4" spans="1:7" x14ac:dyDescent="0.25">
      <c r="A4" s="2" t="s">
        <v>0</v>
      </c>
      <c r="B4" s="3"/>
      <c r="C4" s="4" t="s">
        <v>1</v>
      </c>
      <c r="D4" s="3"/>
    </row>
    <row r="5" spans="1:7" x14ac:dyDescent="0.25">
      <c r="A5" s="5" t="s">
        <v>2</v>
      </c>
      <c r="B5" s="3"/>
      <c r="C5" s="6" t="s">
        <v>3</v>
      </c>
      <c r="D5" s="3"/>
    </row>
    <row r="6" spans="1:7" x14ac:dyDescent="0.25">
      <c r="A6" s="7" t="s">
        <v>4</v>
      </c>
      <c r="B6" s="31">
        <v>7.49</v>
      </c>
      <c r="C6" s="9" t="s">
        <v>5</v>
      </c>
      <c r="D6" s="8">
        <v>300000</v>
      </c>
    </row>
    <row r="7" spans="1:7" x14ac:dyDescent="0.25">
      <c r="A7" s="7" t="s">
        <v>6</v>
      </c>
      <c r="B7" s="8">
        <v>4</v>
      </c>
      <c r="C7" s="9" t="s">
        <v>7</v>
      </c>
      <c r="D7" s="8">
        <v>4</v>
      </c>
    </row>
    <row r="8" spans="1:7" x14ac:dyDescent="0.25">
      <c r="A8" s="10" t="s">
        <v>8</v>
      </c>
      <c r="B8" s="11">
        <f>B6/B7</f>
        <v>1.8725000000000001</v>
      </c>
      <c r="C8" s="9" t="s">
        <v>47</v>
      </c>
      <c r="D8" s="8">
        <f>D6/100*D7</f>
        <v>12000</v>
      </c>
    </row>
    <row r="9" spans="1:7" x14ac:dyDescent="0.25">
      <c r="A9" s="10"/>
      <c r="B9" s="11"/>
      <c r="C9" s="9" t="s">
        <v>9</v>
      </c>
      <c r="D9" s="8">
        <f>D8/12</f>
        <v>1000</v>
      </c>
    </row>
    <row r="10" spans="1:7" x14ac:dyDescent="0.25">
      <c r="A10" s="5" t="s">
        <v>10</v>
      </c>
      <c r="B10" s="12"/>
      <c r="C10" s="9" t="s">
        <v>48</v>
      </c>
      <c r="D10" s="13">
        <v>1585</v>
      </c>
      <c r="F10" s="32"/>
      <c r="G10" s="32"/>
    </row>
    <row r="11" spans="1:7" x14ac:dyDescent="0.25">
      <c r="A11" s="7" t="s">
        <v>11</v>
      </c>
      <c r="B11" s="8">
        <v>23.4</v>
      </c>
      <c r="C11" s="14" t="s">
        <v>12</v>
      </c>
      <c r="D11" s="11">
        <f>D9/D10</f>
        <v>0.63091482649842268</v>
      </c>
      <c r="F11" s="15"/>
    </row>
    <row r="12" spans="1:7" x14ac:dyDescent="0.25">
      <c r="A12" s="7" t="s">
        <v>46</v>
      </c>
      <c r="B12" s="8">
        <v>280.8</v>
      </c>
      <c r="C12" s="16" t="s">
        <v>13</v>
      </c>
      <c r="D12" s="17"/>
    </row>
    <row r="13" spans="1:7" x14ac:dyDescent="0.25">
      <c r="A13" s="7" t="s">
        <v>14</v>
      </c>
      <c r="B13" s="8">
        <v>10000</v>
      </c>
      <c r="C13" s="9" t="s">
        <v>15</v>
      </c>
      <c r="D13" s="30">
        <v>3727</v>
      </c>
    </row>
    <row r="14" spans="1:7" x14ac:dyDescent="0.25">
      <c r="A14" s="10" t="s">
        <v>16</v>
      </c>
      <c r="B14" s="11">
        <f>B12/B13</f>
        <v>2.8080000000000001E-2</v>
      </c>
      <c r="C14" s="9" t="s">
        <v>17</v>
      </c>
      <c r="D14" s="19">
        <f>D13/12</f>
        <v>310.58333333333331</v>
      </c>
    </row>
    <row r="15" spans="1:7" x14ac:dyDescent="0.25">
      <c r="A15" s="5" t="s">
        <v>18</v>
      </c>
      <c r="B15" s="8"/>
      <c r="C15" s="9" t="s">
        <v>19</v>
      </c>
      <c r="D15" s="19">
        <f>D13/12</f>
        <v>310.58333333333331</v>
      </c>
    </row>
    <row r="16" spans="1:7" x14ac:dyDescent="0.25">
      <c r="A16" s="7" t="s">
        <v>20</v>
      </c>
      <c r="B16" s="8">
        <v>1112</v>
      </c>
      <c r="C16" s="7" t="s">
        <v>21</v>
      </c>
      <c r="D16" s="19">
        <f>D15/3</f>
        <v>103.52777777777777</v>
      </c>
    </row>
    <row r="17" spans="1:4" x14ac:dyDescent="0.25">
      <c r="A17" s="7" t="s">
        <v>22</v>
      </c>
      <c r="B17" s="8">
        <v>6</v>
      </c>
      <c r="C17" s="7" t="s">
        <v>23</v>
      </c>
      <c r="D17" s="19">
        <f>D13*8%</f>
        <v>298.16000000000003</v>
      </c>
    </row>
    <row r="18" spans="1:4" x14ac:dyDescent="0.25">
      <c r="A18" s="7" t="s">
        <v>24</v>
      </c>
      <c r="B18" s="8">
        <f>B16*B17</f>
        <v>6672</v>
      </c>
      <c r="C18" s="7" t="s">
        <v>25</v>
      </c>
      <c r="D18" s="19">
        <f>D13*21%</f>
        <v>782.67</v>
      </c>
    </row>
    <row r="19" spans="1:4" x14ac:dyDescent="0.25">
      <c r="A19" s="7" t="s">
        <v>26</v>
      </c>
      <c r="B19" s="8">
        <v>17550</v>
      </c>
      <c r="C19" s="7" t="s">
        <v>27</v>
      </c>
      <c r="D19" s="19">
        <f>D13+D14+D15+D16+D17+D18</f>
        <v>5532.5244444444443</v>
      </c>
    </row>
    <row r="20" spans="1:4" x14ac:dyDescent="0.25">
      <c r="A20" s="10" t="s">
        <v>28</v>
      </c>
      <c r="B20" s="11">
        <f>B18/B19</f>
        <v>0.38017094017094016</v>
      </c>
      <c r="C20" s="7"/>
      <c r="D20" s="8"/>
    </row>
    <row r="21" spans="1:4" x14ac:dyDescent="0.25">
      <c r="A21" s="5" t="s">
        <v>29</v>
      </c>
      <c r="B21" s="17"/>
      <c r="C21" s="7"/>
      <c r="D21" s="8"/>
    </row>
    <row r="22" spans="1:4" x14ac:dyDescent="0.25">
      <c r="A22" s="7" t="s">
        <v>30</v>
      </c>
      <c r="B22" s="18">
        <v>2000</v>
      </c>
      <c r="C22" s="14" t="s">
        <v>31</v>
      </c>
      <c r="D22" s="11">
        <f>D19/D10</f>
        <v>3.4905516999649491</v>
      </c>
    </row>
    <row r="23" spans="1:4" x14ac:dyDescent="0.25">
      <c r="A23" s="10" t="s">
        <v>32</v>
      </c>
      <c r="B23" s="11">
        <f>B22/D10</f>
        <v>1.2618296529968454</v>
      </c>
      <c r="C23" s="20" t="s">
        <v>33</v>
      </c>
      <c r="D23" s="8"/>
    </row>
    <row r="24" spans="1:4" x14ac:dyDescent="0.25">
      <c r="A24" s="10"/>
      <c r="B24" s="21"/>
      <c r="C24" s="7" t="s">
        <v>34</v>
      </c>
      <c r="D24" s="8">
        <v>375</v>
      </c>
    </row>
    <row r="25" spans="1:4" x14ac:dyDescent="0.25">
      <c r="A25" s="10"/>
      <c r="B25" s="21"/>
      <c r="C25" s="7" t="s">
        <v>35</v>
      </c>
      <c r="D25" s="8">
        <v>500</v>
      </c>
    </row>
    <row r="26" spans="1:4" x14ac:dyDescent="0.25">
      <c r="A26" s="10"/>
      <c r="B26" s="21"/>
      <c r="C26" s="7" t="s">
        <v>36</v>
      </c>
      <c r="D26" s="8">
        <v>175.5</v>
      </c>
    </row>
    <row r="27" spans="1:4" x14ac:dyDescent="0.25">
      <c r="A27" s="10"/>
      <c r="B27" s="21"/>
      <c r="C27" s="7" t="s">
        <v>37</v>
      </c>
      <c r="D27" s="8">
        <v>20</v>
      </c>
    </row>
    <row r="28" spans="1:4" x14ac:dyDescent="0.25">
      <c r="A28" s="10"/>
      <c r="B28" s="21"/>
      <c r="C28" s="7" t="s">
        <v>38</v>
      </c>
      <c r="D28" s="8">
        <v>500</v>
      </c>
    </row>
    <row r="29" spans="1:4" x14ac:dyDescent="0.25">
      <c r="A29" s="10"/>
      <c r="B29" s="21"/>
      <c r="C29" s="7" t="s">
        <v>39</v>
      </c>
      <c r="D29" s="8">
        <f>SUM(D24:D28)</f>
        <v>1570.5</v>
      </c>
    </row>
    <row r="30" spans="1:4" ht="15.75" thickBot="1" x14ac:dyDescent="0.3">
      <c r="A30" s="10"/>
      <c r="B30" s="21"/>
      <c r="C30" s="10" t="s">
        <v>40</v>
      </c>
      <c r="D30" s="11">
        <f>D29/D10</f>
        <v>0.99085173501577284</v>
      </c>
    </row>
    <row r="31" spans="1:4" ht="16.5" thickTop="1" thickBot="1" x14ac:dyDescent="0.3">
      <c r="A31" s="22" t="s">
        <v>41</v>
      </c>
      <c r="B31" s="23">
        <f>B20+B14+B8+B23</f>
        <v>3.5425805931677852</v>
      </c>
      <c r="C31" s="22" t="s">
        <v>42</v>
      </c>
      <c r="D31" s="23">
        <f>D30+D22+D11</f>
        <v>5.1123182614791443</v>
      </c>
    </row>
    <row r="32" spans="1:4" ht="16.5" thickTop="1" thickBot="1" x14ac:dyDescent="0.3">
      <c r="A32" s="24" t="s">
        <v>43</v>
      </c>
      <c r="B32" s="25"/>
      <c r="C32" s="26"/>
      <c r="D32" s="27">
        <f>D31+B31</f>
        <v>8.6548988546469303</v>
      </c>
    </row>
    <row r="33" spans="1:6" ht="16.5" thickTop="1" thickBot="1" x14ac:dyDescent="0.3">
      <c r="A33" s="24" t="s">
        <v>44</v>
      </c>
      <c r="B33" s="25"/>
      <c r="C33" s="26"/>
      <c r="D33" s="28">
        <v>10</v>
      </c>
    </row>
    <row r="34" spans="1:6" ht="16.5" thickTop="1" thickBot="1" x14ac:dyDescent="0.3">
      <c r="A34" s="24" t="s">
        <v>45</v>
      </c>
      <c r="B34" s="25"/>
      <c r="C34" s="26"/>
      <c r="D34" s="29">
        <f>D32/100*D33+D32</f>
        <v>9.5203887401116241</v>
      </c>
    </row>
    <row r="36" spans="1:6" x14ac:dyDescent="0.25">
      <c r="F36" s="32"/>
    </row>
    <row r="39" spans="1:6" x14ac:dyDescent="0.25">
      <c r="F39" s="32"/>
    </row>
  </sheetData>
  <mergeCells count="3">
    <mergeCell ref="A3:D3"/>
    <mergeCell ref="A1:D1"/>
    <mergeCell ref="A2:D2"/>
  </mergeCells>
  <pageMargins left="0.51180555555555496" right="0.51180555555555496" top="0.78749999999999998" bottom="0.78749999999999998" header="0.51180555555555496" footer="0.51180555555555496"/>
  <pageSetup paperSize="9" firstPageNumber="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brilhante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revision>42</cp:revision>
  <cp:lastPrinted>2026-03-26T12:38:16Z</cp:lastPrinted>
  <dcterms:created xsi:type="dcterms:W3CDTF">2015-05-07T11:14:26Z</dcterms:created>
  <dcterms:modified xsi:type="dcterms:W3CDTF">2026-03-30T16:37:28Z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